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Pay Stub Calculator" sheetId="2" r:id="rId6"/>
  </sheets>
  <definedNames/>
  <calcPr/>
</workbook>
</file>

<file path=xl/sharedStrings.xml><?xml version="1.0" encoding="utf-8"?>
<sst xmlns="http://schemas.openxmlformats.org/spreadsheetml/2006/main" count="144" uniqueCount="111">
  <si>
    <t>FREE PAY STUB TEMPLATE WITH CALCULATOR</t>
  </si>
  <si>
    <t>Replace the synthetic inputs; do not overwrite formula columns E, G, I, or K.</t>
  </si>
  <si>
    <t>Employer name</t>
  </si>
  <si>
    <t>Northwind Repair Services LLC</t>
  </si>
  <si>
    <t>Employer tax/account ID</t>
  </si>
  <si>
    <t>SYN-84-2719</t>
  </si>
  <si>
    <t>Employer address</t>
  </si>
  <si>
    <t>1450 Example Avenue, Cedar Falls, IA 50613</t>
  </si>
  <si>
    <t>Employee name</t>
  </si>
  <si>
    <t>Jordan Lee</t>
  </si>
  <si>
    <t>Employee ID</t>
  </si>
  <si>
    <t>EMP-017</t>
  </si>
  <si>
    <t>Employment type</t>
  </si>
  <si>
    <t>Hourly</t>
  </si>
  <si>
    <t>Employee address</t>
  </si>
  <si>
    <t>88 Sample Street, Cedar Falls, IA 50613</t>
  </si>
  <si>
    <t>Department</t>
  </si>
  <si>
    <t>Field Service</t>
  </si>
  <si>
    <t>Pay frequency</t>
  </si>
  <si>
    <t>Biweekly</t>
  </si>
  <si>
    <t>Period start</t>
  </si>
  <si>
    <t>2026-10-05</t>
  </si>
  <si>
    <t>Period end</t>
  </si>
  <si>
    <t>2026-10-18</t>
  </si>
  <si>
    <t>Pay date</t>
  </si>
  <si>
    <t>2026-10-23</t>
  </si>
  <si>
    <t>Pay status</t>
  </si>
  <si>
    <t>Draft</t>
  </si>
  <si>
    <t>Currency</t>
  </si>
  <si>
    <t>USD</t>
  </si>
  <si>
    <t>Jurisdiction note</t>
  </si>
  <si>
    <t>Confirm current federal, state, and local rules manually</t>
  </si>
  <si>
    <t>Earning type</t>
  </si>
  <si>
    <t>Description</t>
  </si>
  <si>
    <t>Hours</t>
  </si>
  <si>
    <t>Rate or flat amount ($)</t>
  </si>
  <si>
    <t>Current amount ($)</t>
  </si>
  <si>
    <t>YTD before ($)</t>
  </si>
  <si>
    <t>YTD after ($)</t>
  </si>
  <si>
    <t>Tax treatment</t>
  </si>
  <si>
    <t>CURRENT PAY SUMMARY</t>
  </si>
  <si>
    <t>Regular hours</t>
  </si>
  <si>
    <t>Taxable</t>
  </si>
  <si>
    <t>Gross taxable earnings ($)</t>
  </si>
  <si>
    <t>Overtime</t>
  </si>
  <si>
    <t>Overtime hours</t>
  </si>
  <si>
    <t>Non-taxable reimbursements ($)</t>
  </si>
  <si>
    <t>Flat</t>
  </si>
  <si>
    <t>Shift differential</t>
  </si>
  <si>
    <t>Gross cash additions ($)</t>
  </si>
  <si>
    <t>Performance bonus</t>
  </si>
  <si>
    <t>Pre-tax deductions ($)</t>
  </si>
  <si>
    <t>Mileage reimbursement</t>
  </si>
  <si>
    <t>Non-taxable</t>
  </si>
  <si>
    <t>Taxable wages, simplified basis ($)</t>
  </si>
  <si>
    <t>Taxes ($)</t>
  </si>
  <si>
    <t>Post-tax deductions ($)</t>
  </si>
  <si>
    <t>WITHHOLDINGS &amp; DEDUCTIONS</t>
  </si>
  <si>
    <t>Total withheld ($)</t>
  </si>
  <si>
    <t>Category</t>
  </si>
  <si>
    <t>Treatment / reserved rows</t>
  </si>
  <si>
    <t>Method</t>
  </si>
  <si>
    <t>Percent basis</t>
  </si>
  <si>
    <t>Rate or fixed amount</t>
  </si>
  <si>
    <t>NET PAY ($)</t>
  </si>
  <si>
    <t>Deduction</t>
  </si>
  <si>
    <t>Health insurance</t>
  </si>
  <si>
    <t>Pre-tax</t>
  </si>
  <si>
    <t>Fixed</t>
  </si>
  <si>
    <t>Status</t>
  </si>
  <si>
    <t>Traditional 401(k)</t>
  </si>
  <si>
    <t>Percent</t>
  </si>
  <si>
    <t>Gross earnings</t>
  </si>
  <si>
    <t>Tax</t>
  </si>
  <si>
    <t>Federal income tax</t>
  </si>
  <si>
    <t>YTD SUMMARY</t>
  </si>
  <si>
    <t>Social Security</t>
  </si>
  <si>
    <t>YTD gross earnings ($)</t>
  </si>
  <si>
    <t>Medicare</t>
  </si>
  <si>
    <t>YTD non-tax reimbursements ($)</t>
  </si>
  <si>
    <t>State income tax</t>
  </si>
  <si>
    <t>Taxable wages</t>
  </si>
  <si>
    <t>YTD taxes and deductions ($)</t>
  </si>
  <si>
    <t>Roth 401(k)</t>
  </si>
  <si>
    <t>Post-tax</t>
  </si>
  <si>
    <t>YTD net pay ($)</t>
  </si>
  <si>
    <t>Wage garnishment</t>
  </si>
  <si>
    <t>PERIOD CHECKS</t>
  </si>
  <si>
    <t>PAYMENT &amp; NOTES</t>
  </si>
  <si>
    <t>Hours paid</t>
  </si>
  <si>
    <t>Payment method</t>
  </si>
  <si>
    <t>Direct deposit</t>
  </si>
  <si>
    <t>Payment reference</t>
  </si>
  <si>
    <t>DD-2026-1016-017</t>
  </si>
  <si>
    <t>Settlement currency</t>
  </si>
  <si>
    <t>Configured earning lines</t>
  </si>
  <si>
    <t>Employer note</t>
  </si>
  <si>
    <t>Synthetic example only; replace before use.</t>
  </si>
  <si>
    <t>Configured withholding lines</t>
  </si>
  <si>
    <t>Manual tax check</t>
  </si>
  <si>
    <t>Required before issuing: verify rates, wage bases, caps, and treatment for the employee's jurisdiction.</t>
  </si>
  <si>
    <t>Net pay as % of gross cash</t>
  </si>
  <si>
    <t>Prepared by</t>
  </si>
  <si>
    <t>Payroll Demo</t>
  </si>
  <si>
    <t>Issue date</t>
  </si>
  <si>
    <t>Employee acknowledgment</t>
  </si>
  <si>
    <t>Optional manual step</t>
  </si>
  <si>
    <t>USAGE NOTICE</t>
  </si>
  <si>
    <t>This workbook performs arithmetic from user-entered assumptions. It does not calculate statutory liability, submit filings, initiate payment, or verify compliance.</t>
  </si>
  <si>
    <t>SUPPORTED RANGE</t>
  </si>
  <si>
    <t>Use earnings rows 13:18 and withholding rows 22:29. Rows 22:23 are pre-tax, 24:27 are taxes, and 28:29 are post-tax; do not insert or reorder these reserved rows.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</si>
</sst>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Fill="1" applyFont="1"/>
    <xf quotePrefix="1"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2" width="22.63"/>
  </cols>
  <sheetData>
    <row r="1">
      <c r="A1" s="1" t="s">
        <v>0</v>
      </c>
    </row>
    <row r="2">
      <c r="A2" s="1" t="s">
        <v>1</v>
      </c>
    </row>
    <row r="3">
      <c r="A3" s="1" t="s">
        <v>2</v>
      </c>
      <c r="B3" s="1" t="s">
        <v>3</v>
      </c>
      <c r="D3" s="1" t="s">
        <v>4</v>
      </c>
      <c r="E3" s="1" t="s">
        <v>5</v>
      </c>
    </row>
    <row r="4">
      <c r="A4" s="1" t="s">
        <v>6</v>
      </c>
      <c r="B4" s="1" t="s">
        <v>7</v>
      </c>
    </row>
    <row r="6">
      <c r="A6" s="2" t="s">
        <v>8</v>
      </c>
      <c r="B6" s="2" t="s">
        <v>9</v>
      </c>
      <c r="C6" s="3"/>
      <c r="D6" s="2" t="s">
        <v>10</v>
      </c>
      <c r="E6" s="2" t="s">
        <v>11</v>
      </c>
      <c r="F6" s="3"/>
      <c r="G6" s="2" t="s">
        <v>12</v>
      </c>
      <c r="H6" s="2" t="s">
        <v>13</v>
      </c>
      <c r="I6" s="3"/>
      <c r="J6" s="3"/>
      <c r="K6" s="3"/>
      <c r="L6" s="3"/>
    </row>
    <row r="7">
      <c r="A7" s="1" t="s">
        <v>14</v>
      </c>
      <c r="B7" s="1" t="s">
        <v>15</v>
      </c>
      <c r="D7" s="1" t="s">
        <v>16</v>
      </c>
      <c r="E7" s="1" t="s">
        <v>17</v>
      </c>
      <c r="G7" s="1" t="s">
        <v>18</v>
      </c>
      <c r="H7" s="1" t="s">
        <v>19</v>
      </c>
    </row>
    <row r="9">
      <c r="A9" s="1" t="s">
        <v>20</v>
      </c>
      <c r="B9" s="4" t="s">
        <v>21</v>
      </c>
      <c r="D9" s="1" t="s">
        <v>22</v>
      </c>
      <c r="E9" s="4" t="s">
        <v>23</v>
      </c>
      <c r="G9" s="1" t="s">
        <v>24</v>
      </c>
      <c r="H9" s="4" t="s">
        <v>25</v>
      </c>
    </row>
    <row r="10">
      <c r="A10" s="1" t="s">
        <v>26</v>
      </c>
      <c r="B10" s="1" t="s">
        <v>27</v>
      </c>
      <c r="D10" s="1" t="s">
        <v>28</v>
      </c>
      <c r="E10" s="1" t="s">
        <v>29</v>
      </c>
      <c r="G10" s="1" t="s">
        <v>30</v>
      </c>
      <c r="H10" s="1" t="s">
        <v>31</v>
      </c>
    </row>
    <row r="12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J12" s="1" t="s">
        <v>40</v>
      </c>
    </row>
    <row r="13">
      <c r="A13" s="1" t="s">
        <v>13</v>
      </c>
      <c r="B13" s="1" t="s">
        <v>41</v>
      </c>
      <c r="C13" s="5">
        <v>80.0</v>
      </c>
      <c r="D13" s="5">
        <v>28.5</v>
      </c>
      <c r="E13" s="1">
        <f t="shared" ref="E13:E18" si="1">IF(B13="",0,IF(OR(A13="Hourly",A13="Overtime"),ROUND(C13*D13,2),ROUND(D13,2)))</f>
        <v>2280</v>
      </c>
      <c r="F13" s="5">
        <v>25080.0</v>
      </c>
      <c r="G13" s="1">
        <f t="shared" ref="G13:G18" si="2">ROUND(F13+E13,2)</f>
        <v>27360</v>
      </c>
      <c r="H13" s="1" t="s">
        <v>42</v>
      </c>
      <c r="J13" s="1" t="s">
        <v>43</v>
      </c>
      <c r="K13" s="1">
        <f>SUMIF(H13:H18,"Taxable",E13:E18)</f>
        <v>3006.5</v>
      </c>
    </row>
    <row r="14">
      <c r="A14" s="1" t="s">
        <v>44</v>
      </c>
      <c r="B14" s="1" t="s">
        <v>45</v>
      </c>
      <c r="C14" s="5">
        <v>6.0</v>
      </c>
      <c r="D14" s="5">
        <v>42.75</v>
      </c>
      <c r="E14" s="1">
        <f t="shared" si="1"/>
        <v>256.5</v>
      </c>
      <c r="F14" s="5">
        <v>940.5</v>
      </c>
      <c r="G14" s="1">
        <f t="shared" si="2"/>
        <v>1197</v>
      </c>
      <c r="H14" s="1" t="s">
        <v>42</v>
      </c>
      <c r="J14" s="1" t="s">
        <v>46</v>
      </c>
      <c r="K14" s="1">
        <f>SUMIF(H13:H18,"Non-taxable",E13:E18)</f>
        <v>64.4</v>
      </c>
    </row>
    <row r="15">
      <c r="A15" s="1" t="s">
        <v>47</v>
      </c>
      <c r="B15" s="1" t="s">
        <v>48</v>
      </c>
      <c r="C15" s="5">
        <v>0.0</v>
      </c>
      <c r="D15" s="5">
        <v>120.0</v>
      </c>
      <c r="E15" s="1">
        <f t="shared" si="1"/>
        <v>120</v>
      </c>
      <c r="F15" s="5">
        <v>480.0</v>
      </c>
      <c r="G15" s="1">
        <f t="shared" si="2"/>
        <v>600</v>
      </c>
      <c r="H15" s="1" t="s">
        <v>42</v>
      </c>
      <c r="J15" s="1" t="s">
        <v>49</v>
      </c>
      <c r="K15" s="1">
        <f>SUM(E13:E18)</f>
        <v>3070.9</v>
      </c>
    </row>
    <row r="16">
      <c r="A16" s="1" t="s">
        <v>47</v>
      </c>
      <c r="B16" s="1" t="s">
        <v>50</v>
      </c>
      <c r="C16" s="5">
        <v>0.0</v>
      </c>
      <c r="D16" s="5">
        <v>350.0</v>
      </c>
      <c r="E16" s="1">
        <f t="shared" si="1"/>
        <v>350</v>
      </c>
      <c r="F16" s="5">
        <v>0.0</v>
      </c>
      <c r="G16" s="1">
        <f t="shared" si="2"/>
        <v>350</v>
      </c>
      <c r="H16" s="1" t="s">
        <v>42</v>
      </c>
      <c r="J16" s="1" t="s">
        <v>51</v>
      </c>
      <c r="K16" s="1">
        <f>SUM(G22:G23)</f>
        <v>295.39</v>
      </c>
    </row>
    <row r="17">
      <c r="A17" s="1" t="s">
        <v>47</v>
      </c>
      <c r="B17" s="1" t="s">
        <v>52</v>
      </c>
      <c r="C17" s="5">
        <v>0.0</v>
      </c>
      <c r="D17" s="5">
        <v>64.4</v>
      </c>
      <c r="E17" s="1">
        <f t="shared" si="1"/>
        <v>64.4</v>
      </c>
      <c r="F17" s="5">
        <v>515.2</v>
      </c>
      <c r="G17" s="1">
        <f t="shared" si="2"/>
        <v>579.6</v>
      </c>
      <c r="H17" s="1" t="s">
        <v>53</v>
      </c>
      <c r="J17" s="1" t="s">
        <v>54</v>
      </c>
      <c r="K17" s="1">
        <f>MAX(0,K13-K16)</f>
        <v>2711.11</v>
      </c>
    </row>
    <row r="18">
      <c r="C18" s="5">
        <v>0.0</v>
      </c>
      <c r="D18" s="5">
        <v>0.0</v>
      </c>
      <c r="E18" s="1">
        <f t="shared" si="1"/>
        <v>0</v>
      </c>
      <c r="F18" s="5">
        <v>0.0</v>
      </c>
      <c r="G18" s="1">
        <f t="shared" si="2"/>
        <v>0</v>
      </c>
      <c r="J18" s="1" t="s">
        <v>55</v>
      </c>
      <c r="K18" s="1">
        <f>SUM(G24:G27)</f>
        <v>717.24</v>
      </c>
    </row>
    <row r="19">
      <c r="J19" s="1" t="s">
        <v>56</v>
      </c>
      <c r="K19" s="1">
        <f>SUM(G28:G29)</f>
        <v>105.13</v>
      </c>
    </row>
    <row r="20">
      <c r="A20" s="1" t="s">
        <v>57</v>
      </c>
      <c r="J20" s="1" t="s">
        <v>58</v>
      </c>
      <c r="K20" s="1">
        <f>SUM(G22:G29)</f>
        <v>1117.76</v>
      </c>
    </row>
    <row r="21">
      <c r="A21" s="1" t="s">
        <v>59</v>
      </c>
      <c r="B21" s="1" t="s">
        <v>33</v>
      </c>
      <c r="C21" s="1" t="s">
        <v>60</v>
      </c>
      <c r="D21" s="1" t="s">
        <v>61</v>
      </c>
      <c r="E21" s="1" t="s">
        <v>62</v>
      </c>
      <c r="F21" s="1" t="s">
        <v>63</v>
      </c>
      <c r="G21" s="1" t="s">
        <v>36</v>
      </c>
      <c r="H21" s="1" t="s">
        <v>37</v>
      </c>
      <c r="I21" s="1" t="s">
        <v>38</v>
      </c>
      <c r="J21" s="1" t="s">
        <v>64</v>
      </c>
      <c r="K21" s="1">
        <f>ROUND(K15-K20,2)</f>
        <v>1953.14</v>
      </c>
    </row>
    <row r="22">
      <c r="A22" s="1" t="s">
        <v>65</v>
      </c>
      <c r="B22" s="1" t="s">
        <v>66</v>
      </c>
      <c r="C22" s="1" t="s">
        <v>67</v>
      </c>
      <c r="D22" s="1" t="s">
        <v>68</v>
      </c>
      <c r="F22" s="5">
        <v>115.0</v>
      </c>
      <c r="G22" s="1">
        <f t="shared" ref="G22:G23" si="3">IF(B22="",0,IF(D22="Percent",ROUND(F22*$K$13,2),ROUND(F22,2)))</f>
        <v>115</v>
      </c>
      <c r="H22" s="5">
        <v>1265.0</v>
      </c>
      <c r="I22" s="1">
        <f t="shared" ref="I22:I29" si="4">ROUND(H22+G22,2)</f>
        <v>1380</v>
      </c>
      <c r="J22" s="1" t="s">
        <v>69</v>
      </c>
      <c r="K22" s="1" t="str">
        <f>IF(K21&lt;0,"REVIEW: negative net pay","Ready to issue")</f>
        <v>Ready to issue</v>
      </c>
    </row>
    <row r="23">
      <c r="A23" s="1" t="s">
        <v>65</v>
      </c>
      <c r="B23" s="1" t="s">
        <v>70</v>
      </c>
      <c r="C23" s="1" t="s">
        <v>67</v>
      </c>
      <c r="D23" s="1" t="s">
        <v>71</v>
      </c>
      <c r="E23" s="1" t="s">
        <v>72</v>
      </c>
      <c r="F23" s="5">
        <v>0.06</v>
      </c>
      <c r="G23" s="1">
        <f t="shared" si="3"/>
        <v>180.39</v>
      </c>
      <c r="H23" s="5">
        <v>1728.0</v>
      </c>
      <c r="I23" s="1">
        <f t="shared" si="4"/>
        <v>1908.39</v>
      </c>
    </row>
    <row r="24">
      <c r="A24" s="1" t="s">
        <v>73</v>
      </c>
      <c r="B24" s="1" t="s">
        <v>74</v>
      </c>
      <c r="C24" s="1" t="s">
        <v>73</v>
      </c>
      <c r="D24" s="1" t="s">
        <v>68</v>
      </c>
      <c r="F24" s="5">
        <v>365.25</v>
      </c>
      <c r="G24" s="1">
        <f t="shared" ref="G24:G29" si="5">IF(B24="",0,IF(D24="Percent",ROUND(F24*IF(E24="Taxable wages",$K$17,$K$13),2),ROUND(F24,2)))</f>
        <v>365.25</v>
      </c>
      <c r="H24" s="5">
        <v>4017.75</v>
      </c>
      <c r="I24" s="1">
        <f t="shared" si="4"/>
        <v>4383</v>
      </c>
      <c r="J24" s="1" t="s">
        <v>75</v>
      </c>
    </row>
    <row r="25">
      <c r="A25" s="1" t="s">
        <v>73</v>
      </c>
      <c r="B25" s="1" t="s">
        <v>76</v>
      </c>
      <c r="C25" s="1" t="s">
        <v>73</v>
      </c>
      <c r="D25" s="1" t="s">
        <v>71</v>
      </c>
      <c r="E25" s="1" t="s">
        <v>72</v>
      </c>
      <c r="F25" s="5">
        <v>0.062</v>
      </c>
      <c r="G25" s="1">
        <f t="shared" si="5"/>
        <v>186.4</v>
      </c>
      <c r="H25" s="5">
        <v>1643.0</v>
      </c>
      <c r="I25" s="1">
        <f t="shared" si="4"/>
        <v>1829.4</v>
      </c>
      <c r="J25" s="1" t="s">
        <v>77</v>
      </c>
      <c r="K25" s="1">
        <f>SUMIF(H13:H18,"Taxable",G13:G18)</f>
        <v>29507</v>
      </c>
    </row>
    <row r="26">
      <c r="A26" s="1" t="s">
        <v>73</v>
      </c>
      <c r="B26" s="1" t="s">
        <v>78</v>
      </c>
      <c r="C26" s="1" t="s">
        <v>73</v>
      </c>
      <c r="D26" s="1" t="s">
        <v>71</v>
      </c>
      <c r="E26" s="1" t="s">
        <v>72</v>
      </c>
      <c r="F26" s="5">
        <v>0.0145</v>
      </c>
      <c r="G26" s="1">
        <f t="shared" si="5"/>
        <v>43.59</v>
      </c>
      <c r="H26" s="5">
        <v>384.25</v>
      </c>
      <c r="I26" s="1">
        <f t="shared" si="4"/>
        <v>427.84</v>
      </c>
      <c r="J26" s="1" t="s">
        <v>79</v>
      </c>
      <c r="K26" s="1">
        <f>SUMIF(H13:H18,"Non-taxable",G13:G18)</f>
        <v>579.6</v>
      </c>
    </row>
    <row r="27">
      <c r="A27" s="1" t="s">
        <v>73</v>
      </c>
      <c r="B27" s="1" t="s">
        <v>80</v>
      </c>
      <c r="C27" s="1" t="s">
        <v>73</v>
      </c>
      <c r="D27" s="1" t="s">
        <v>71</v>
      </c>
      <c r="E27" s="1" t="s">
        <v>81</v>
      </c>
      <c r="F27" s="5">
        <v>0.045</v>
      </c>
      <c r="G27" s="1">
        <f t="shared" si="5"/>
        <v>122</v>
      </c>
      <c r="H27" s="5">
        <v>1163.25</v>
      </c>
      <c r="I27" s="1">
        <f t="shared" si="4"/>
        <v>1285.25</v>
      </c>
      <c r="J27" s="1" t="s">
        <v>82</v>
      </c>
      <c r="K27" s="1">
        <f>SUM(I22:I29)</f>
        <v>12354.01</v>
      </c>
    </row>
    <row r="28">
      <c r="A28" s="1" t="s">
        <v>65</v>
      </c>
      <c r="B28" s="1" t="s">
        <v>83</v>
      </c>
      <c r="C28" s="1" t="s">
        <v>84</v>
      </c>
      <c r="D28" s="1" t="s">
        <v>71</v>
      </c>
      <c r="E28" s="1" t="s">
        <v>72</v>
      </c>
      <c r="F28" s="5">
        <v>0.02</v>
      </c>
      <c r="G28" s="1">
        <f t="shared" si="5"/>
        <v>60.13</v>
      </c>
      <c r="H28" s="5">
        <v>540.0</v>
      </c>
      <c r="I28" s="1">
        <f t="shared" si="4"/>
        <v>600.13</v>
      </c>
      <c r="J28" s="1" t="s">
        <v>85</v>
      </c>
      <c r="K28" s="1">
        <f>ROUND(K25+K26-K27,2)</f>
        <v>17732.59</v>
      </c>
    </row>
    <row r="29">
      <c r="A29" s="1" t="s">
        <v>65</v>
      </c>
      <c r="B29" s="1" t="s">
        <v>86</v>
      </c>
      <c r="C29" s="1" t="s">
        <v>84</v>
      </c>
      <c r="D29" s="1" t="s">
        <v>68</v>
      </c>
      <c r="F29" s="5">
        <v>45.0</v>
      </c>
      <c r="G29" s="1">
        <f t="shared" si="5"/>
        <v>45</v>
      </c>
      <c r="H29" s="5">
        <v>495.0</v>
      </c>
      <c r="I29" s="1">
        <f t="shared" si="4"/>
        <v>540</v>
      </c>
    </row>
    <row r="30">
      <c r="J30" s="1" t="s">
        <v>87</v>
      </c>
    </row>
    <row r="31">
      <c r="A31" s="1" t="s">
        <v>88</v>
      </c>
      <c r="J31" s="1" t="s">
        <v>89</v>
      </c>
      <c r="K31" s="1">
        <f>SUM(C13:C18)</f>
        <v>86</v>
      </c>
    </row>
    <row r="32">
      <c r="A32" s="1" t="s">
        <v>90</v>
      </c>
      <c r="B32" s="1" t="s">
        <v>91</v>
      </c>
      <c r="D32" s="1" t="s">
        <v>92</v>
      </c>
      <c r="E32" s="1" t="s">
        <v>93</v>
      </c>
      <c r="G32" s="1" t="s">
        <v>94</v>
      </c>
      <c r="H32" s="1" t="s">
        <v>29</v>
      </c>
      <c r="J32" s="1" t="s">
        <v>95</v>
      </c>
      <c r="K32" s="1">
        <f>COUNTA(B13:B18)</f>
        <v>5</v>
      </c>
    </row>
    <row r="33">
      <c r="A33" s="1" t="s">
        <v>96</v>
      </c>
      <c r="B33" s="1" t="s">
        <v>97</v>
      </c>
      <c r="J33" s="1" t="s">
        <v>98</v>
      </c>
      <c r="K33" s="1">
        <f>COUNTA(B22:B29)</f>
        <v>8</v>
      </c>
    </row>
    <row r="34">
      <c r="A34" s="1" t="s">
        <v>99</v>
      </c>
      <c r="B34" s="1" t="s">
        <v>100</v>
      </c>
      <c r="J34" s="1" t="s">
        <v>101</v>
      </c>
      <c r="K34" s="1">
        <f>IFERROR(ROUND(K21/K15,4),0)</f>
        <v>0.636</v>
      </c>
    </row>
    <row r="35">
      <c r="A35" s="1" t="s">
        <v>102</v>
      </c>
      <c r="B35" s="1" t="s">
        <v>103</v>
      </c>
      <c r="D35" s="1" t="s">
        <v>104</v>
      </c>
      <c r="E35" s="4" t="s">
        <v>25</v>
      </c>
      <c r="G35" s="1" t="s">
        <v>105</v>
      </c>
      <c r="H35" s="1" t="s">
        <v>106</v>
      </c>
    </row>
    <row r="37">
      <c r="A37" s="1" t="s">
        <v>107</v>
      </c>
      <c r="B37" s="1" t="s">
        <v>108</v>
      </c>
    </row>
    <row r="38">
      <c r="A38" s="1" t="s">
        <v>109</v>
      </c>
      <c r="B38" s="1" t="s">
        <v>110</v>
      </c>
    </row>
  </sheetData>
  <drawing r:id="rId1"/>
</worksheet>
</file>