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PO Tracker" sheetId="2" r:id="rId6"/>
  </sheets>
  <definedNames/>
  <calcPr/>
</workbook>
</file>

<file path=xl/sharedStrings.xml><?xml version="1.0" encoding="utf-8"?>
<sst xmlns="http://schemas.openxmlformats.org/spreadsheetml/2006/main" count="109" uniqueCount="90">
  <si>
    <t>PURCHASE ORDER TRACKER</t>
  </si>
  <si>
    <t>As-of date (yyyy-mm-dd)</t>
  </si>
  <si>
    <t>Currency</t>
  </si>
  <si>
    <t>USD</t>
  </si>
  <si>
    <t>Late grace days</t>
  </si>
  <si>
    <t>Review cadence</t>
  </si>
  <si>
    <t>Weekly</t>
  </si>
  <si>
    <t>Controls</t>
  </si>
  <si>
    <t>Edit B2, D2, and F2. Use one reporting currency throughout the sheet.</t>
  </si>
  <si>
    <t>DECISION SUMMARY — CALCULATED</t>
  </si>
  <si>
    <t>PO value excl. cancelled</t>
  </si>
  <si>
    <t>Open quantity</t>
  </si>
  <si>
    <t>Outstanding invoices</t>
  </si>
  <si>
    <t>Late receipts</t>
  </si>
  <si>
    <t>Overdue actions</t>
  </si>
  <si>
    <t>Exceptions requiring review</t>
  </si>
  <si>
    <t>PO count</t>
  </si>
  <si>
    <t>Fully received; status open</t>
  </si>
  <si>
    <t>Status</t>
  </si>
  <si>
    <t>PO value</t>
  </si>
  <si>
    <t>Outstanding invoice</t>
  </si>
  <si>
    <t>Draft</t>
  </si>
  <si>
    <t>Sent</t>
  </si>
  <si>
    <t>Partially Received</t>
  </si>
  <si>
    <t>Received</t>
  </si>
  <si>
    <t>Cancelled</t>
  </si>
  <si>
    <t>ENTRY GUIDE</t>
  </si>
  <si>
    <t>Edit A15:P26 only. Q:T are calculated. Negative quantities or amounts are flagged and excluded from the affected calculation. UNUSED identifies prepared blank rows.</t>
  </si>
  <si>
    <t>PO ID</t>
  </si>
  <si>
    <t>Supplier</t>
  </si>
  <si>
    <t>Category</t>
  </si>
  <si>
    <t>Owner</t>
  </si>
  <si>
    <t>Order Date</t>
  </si>
  <si>
    <t>Promised Date</t>
  </si>
  <si>
    <t>Qty Ordered</t>
  </si>
  <si>
    <t>Unit Price</t>
  </si>
  <si>
    <t>Shipping / Other</t>
  </si>
  <si>
    <t>Tax</t>
  </si>
  <si>
    <t>Qty Received</t>
  </si>
  <si>
    <t>Amount Invoiced</t>
  </si>
  <si>
    <t>Amount Paid</t>
  </si>
  <si>
    <t>Next Action</t>
  </si>
  <si>
    <t>Action Due</t>
  </si>
  <si>
    <t>PO Value</t>
  </si>
  <si>
    <t>Open Qty</t>
  </si>
  <si>
    <t>Invoice Outstanding</t>
  </si>
  <si>
    <t>Priority Exception</t>
  </si>
  <si>
    <t>PO-26041</t>
  </si>
  <si>
    <t>Atlas Components</t>
  </si>
  <si>
    <t>Raw Materials</t>
  </si>
  <si>
    <t>Maya Chen</t>
  </si>
  <si>
    <t>Confirm remaining 400 units</t>
  </si>
  <si>
    <t>PO-26042</t>
  </si>
  <si>
    <t>Northstar Packaging</t>
  </si>
  <si>
    <t>Packaging</t>
  </si>
  <si>
    <t>Leon Brooks</t>
  </si>
  <si>
    <t>Confirm shipping date</t>
  </si>
  <si>
    <t>PO-26043</t>
  </si>
  <si>
    <t>Harbor Safety</t>
  </si>
  <si>
    <t>PPE</t>
  </si>
  <si>
    <t>Archive receipt documents</t>
  </si>
  <si>
    <t>PO-26044</t>
  </si>
  <si>
    <t>Brightline Office</t>
  </si>
  <si>
    <t>Office Supplies</t>
  </si>
  <si>
    <t>Priya Shah</t>
  </si>
  <si>
    <t>Obtain purchase approval</t>
  </si>
  <si>
    <t>PO-26045</t>
  </si>
  <si>
    <t>Delta Machine Works</t>
  </si>
  <si>
    <t>Maintenance</t>
  </si>
  <si>
    <t>Escalate remaining backorder</t>
  </si>
  <si>
    <t>PO-26046</t>
  </si>
  <si>
    <t>Greenfield Lab</t>
  </si>
  <si>
    <t>Quality</t>
  </si>
  <si>
    <t>Resolve invoice variance</t>
  </si>
  <si>
    <t>PO-26047</t>
  </si>
  <si>
    <t>City Freight</t>
  </si>
  <si>
    <t>Logistics</t>
  </si>
  <si>
    <t>Confirm collection slot</t>
  </si>
  <si>
    <t>PO-26048</t>
  </si>
  <si>
    <t>Everwell Catering</t>
  </si>
  <si>
    <t>Services</t>
  </si>
  <si>
    <t>Record cancellation reason</t>
  </si>
  <si>
    <t>PO-26049</t>
  </si>
  <si>
    <t>Apex Fasteners</t>
  </si>
  <si>
    <t>MRO</t>
  </si>
  <si>
    <t>Resolve excess delivery</t>
  </si>
  <si>
    <t>PO-26050</t>
  </si>
  <si>
    <t>Solstice IT</t>
  </si>
  <si>
    <t>IT Equipment</t>
  </si>
  <si>
    <t>Request overpayment refund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</si>
</sst>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0" width="22.63"/>
  </cols>
  <sheetData>
    <row r="1">
      <c r="A1" s="1" t="s">
        <v>0</v>
      </c>
    </row>
    <row r="2">
      <c r="A2" s="1" t="s">
        <v>1</v>
      </c>
      <c r="B2" s="2">
        <v>46327.0</v>
      </c>
      <c r="C2" s="1" t="s">
        <v>2</v>
      </c>
      <c r="D2" s="1" t="s">
        <v>3</v>
      </c>
      <c r="E2" s="1" t="s">
        <v>4</v>
      </c>
      <c r="F2" s="2">
        <v>0.0</v>
      </c>
      <c r="G2" s="1" t="s">
        <v>5</v>
      </c>
      <c r="H2" s="1" t="s">
        <v>6</v>
      </c>
    </row>
    <row r="3">
      <c r="A3" s="1" t="s">
        <v>7</v>
      </c>
      <c r="B3" s="1" t="s">
        <v>8</v>
      </c>
    </row>
    <row r="4">
      <c r="A4" s="1" t="s">
        <v>9</v>
      </c>
    </row>
    <row r="5">
      <c r="A5" s="1" t="s">
        <v>10</v>
      </c>
      <c r="B5" s="1">
        <f>ROUND(SUM(Q15:Q26),2)</f>
        <v>22501.44</v>
      </c>
      <c r="C5" s="1" t="s">
        <v>11</v>
      </c>
      <c r="D5" s="1">
        <f>SUM(R15:R26)</f>
        <v>5428</v>
      </c>
      <c r="E5" s="1" t="s">
        <v>12</v>
      </c>
      <c r="F5" s="1">
        <f>ROUND(SUM(S15:S26),2)</f>
        <v>3636</v>
      </c>
      <c r="G5" s="1" t="s">
        <v>13</v>
      </c>
      <c r="H5" s="1">
        <f>COUNTIF(T15:T26,"LATE RECEIPT")</f>
        <v>3</v>
      </c>
      <c r="I5" s="1" t="s">
        <v>14</v>
      </c>
      <c r="J5" s="1">
        <f>COUNTIF(T15:T26,"ACTION OVERDUE")</f>
        <v>1</v>
      </c>
      <c r="K5" s="1" t="s">
        <v>15</v>
      </c>
      <c r="L5" s="1">
        <f>COUNTIF(T15:T26,"INVALID INPUT")+COUNTIF(T15:T26,"OVER-RECEIVED")+COUNTIF(T15:T26,"OVERPAID")+COUNTIF(T15:T26,"INVOICE &gt; PO")+COUNTIF(T15:T26,"LATE RECEIPT")+COUNTIF(T15:T26,"ACTION OVERDUE")+COUNTIF(T15:T26,"UPDATE STATUS")</f>
        <v>7</v>
      </c>
      <c r="M5" s="1" t="s">
        <v>16</v>
      </c>
      <c r="N5" s="1">
        <f>COUNTIF(A15:A26,"&lt;&gt;")</f>
        <v>10</v>
      </c>
      <c r="O5" s="1" t="s">
        <v>17</v>
      </c>
      <c r="P5" s="1">
        <f>COUNTIF(T15:T26,"UPDATE STATUS")</f>
        <v>0</v>
      </c>
    </row>
    <row r="7">
      <c r="A7" s="1" t="s">
        <v>18</v>
      </c>
      <c r="B7" s="1" t="s">
        <v>16</v>
      </c>
      <c r="C7" s="1" t="s">
        <v>19</v>
      </c>
      <c r="D7" s="1" t="s">
        <v>20</v>
      </c>
    </row>
    <row r="8">
      <c r="A8" s="1" t="s">
        <v>21</v>
      </c>
      <c r="B8" s="1">
        <f>COUNTIF(G15:G26,A8)</f>
        <v>1</v>
      </c>
      <c r="C8" s="1">
        <f>ROUND(SUMIF(G15:G26,A8,Q15:Q26),2)</f>
        <v>1047.6</v>
      </c>
      <c r="D8" s="1">
        <f>ROUND(SUMIF(G15:G26,A8,S15:S26),2)</f>
        <v>0</v>
      </c>
    </row>
    <row r="9">
      <c r="A9" s="1" t="s">
        <v>22</v>
      </c>
      <c r="B9" s="1">
        <f>COUNTIF(G15:G26,A9)</f>
        <v>3</v>
      </c>
      <c r="C9" s="1">
        <f>ROUND(SUMIF(G15:G26,A9,Q15:Q26),2)</f>
        <v>8551.8</v>
      </c>
      <c r="D9" s="1">
        <f>ROUND(SUMIF(G15:G26,A9,S15:S26),2)</f>
        <v>0</v>
      </c>
    </row>
    <row r="10">
      <c r="A10" s="1" t="s">
        <v>23</v>
      </c>
      <c r="B10" s="1">
        <f>COUNTIF(G15:G26,A10)</f>
        <v>3</v>
      </c>
      <c r="C10" s="1">
        <f>ROUND(SUMIF(G15:G26,A10,Q15:Q26),2)</f>
        <v>8649.6</v>
      </c>
      <c r="D10" s="1">
        <f>ROUND(SUMIF(G15:G26,A10,S15:S26),2)</f>
        <v>3336</v>
      </c>
    </row>
    <row r="11">
      <c r="A11" s="1" t="s">
        <v>24</v>
      </c>
      <c r="B11" s="1">
        <f>COUNTIF(G15:G26,A11)</f>
        <v>2</v>
      </c>
      <c r="C11" s="1">
        <f>ROUND(SUMIF(G15:G26,A11,Q15:Q26),2)</f>
        <v>4252.44</v>
      </c>
      <c r="D11" s="1">
        <f>ROUND(SUMIF(G15:G26,A11,S15:S26),2)</f>
        <v>300</v>
      </c>
    </row>
    <row r="12">
      <c r="A12" s="1" t="s">
        <v>25</v>
      </c>
      <c r="B12" s="1">
        <f>COUNTIF(G15:G26,A12)</f>
        <v>1</v>
      </c>
      <c r="C12" s="1">
        <f>ROUND(SUMIF(G15:G26,A12,Q15:Q26),2)</f>
        <v>0</v>
      </c>
      <c r="D12" s="1">
        <f>ROUND(SUMIF(G15:G26,A12,S15:S26),2)</f>
        <v>0</v>
      </c>
    </row>
    <row r="13">
      <c r="A13" s="1" t="s">
        <v>26</v>
      </c>
      <c r="B13" s="1" t="s">
        <v>27</v>
      </c>
    </row>
    <row r="14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F14" s="3" t="s">
        <v>33</v>
      </c>
      <c r="G14" s="3" t="s">
        <v>18</v>
      </c>
      <c r="H14" s="3" t="s">
        <v>34</v>
      </c>
      <c r="I14" s="3" t="s">
        <v>35</v>
      </c>
      <c r="J14" s="3" t="s">
        <v>36</v>
      </c>
      <c r="K14" s="3" t="s">
        <v>37</v>
      </c>
      <c r="L14" s="3" t="s">
        <v>38</v>
      </c>
      <c r="M14" s="3" t="s">
        <v>39</v>
      </c>
      <c r="N14" s="3" t="s">
        <v>40</v>
      </c>
      <c r="O14" s="3" t="s">
        <v>41</v>
      </c>
      <c r="P14" s="3" t="s">
        <v>42</v>
      </c>
      <c r="Q14" s="3" t="s">
        <v>43</v>
      </c>
      <c r="R14" s="3" t="s">
        <v>44</v>
      </c>
      <c r="S14" s="3" t="s">
        <v>45</v>
      </c>
      <c r="T14" s="3" t="s">
        <v>46</v>
      </c>
    </row>
    <row r="15">
      <c r="A15" s="1" t="s">
        <v>47</v>
      </c>
      <c r="B15" s="1" t="s">
        <v>48</v>
      </c>
      <c r="C15" s="1" t="s">
        <v>49</v>
      </c>
      <c r="D15" s="1" t="s">
        <v>50</v>
      </c>
      <c r="E15" s="2">
        <v>46290.0</v>
      </c>
      <c r="F15" s="2">
        <v>46312.0</v>
      </c>
      <c r="G15" s="1" t="s">
        <v>23</v>
      </c>
      <c r="H15" s="2">
        <v>1000.0</v>
      </c>
      <c r="I15" s="2">
        <v>2.4</v>
      </c>
      <c r="J15" s="2">
        <v>180.0</v>
      </c>
      <c r="K15" s="2">
        <v>0.0</v>
      </c>
      <c r="L15" s="2">
        <v>600.0</v>
      </c>
      <c r="M15" s="2">
        <v>1620.0</v>
      </c>
      <c r="N15" s="2">
        <v>1200.0</v>
      </c>
      <c r="O15" s="1" t="s">
        <v>51</v>
      </c>
      <c r="P15" s="2">
        <v>46324.0</v>
      </c>
      <c r="Q15" s="1">
        <f t="shared" ref="Q15:Q26" si="1">IF(A15="",0,IF(OR(H15&lt;0,I15&lt;0,J15&lt;0,K15&lt;0),0,IF(G15="Cancelled",0,ROUND(H15*I15+J15+K15,2))))</f>
        <v>2580</v>
      </c>
      <c r="R15" s="1">
        <f t="shared" ref="R15:R26" si="2">IF(A15="",0,IF(OR(H15&lt;0,L15&lt;0),0,IF(G15="Cancelled",0,MAX(H15-L15,0))))</f>
        <v>400</v>
      </c>
      <c r="S15" s="1">
        <f t="shared" ref="S15:S26" si="3">IF(A15="",0,IF(OR(M15&lt;0,N15&lt;0),0,ROUND(MAX(M15-N15,0),2)))</f>
        <v>420</v>
      </c>
      <c r="T15" s="1" t="str">
        <f t="shared" ref="T15:T26" si="4">IF(A15="","UNUSED",IF(OR(H15&lt;0,I15&lt;0,J15&lt;0,K15&lt;0,L15&lt;0,M15&lt;0,N15&lt;0),"INVALID INPUT",IF(G15="Cancelled","Cancelled",IF(L15&gt;H15,"OVER-RECEIVED",IF(N15&gt;M15,"OVERPAID",IF(M15&gt;Q15,"INVOICE &gt; PO",IF(AND(R15&gt;0,F15&lt;&gt;"",F15&lt;$B$2-$F$2),"LATE RECEIPT",IF(AND(O15&lt;&gt;"",P15&lt;&gt;"",P15&lt;$B$2,NOT(OR(G15="Received",G15="Cancelled"))),"ACTION OVERDUE",IF(AND(R15=0,NOT(OR(G15="Received",G15="Cancelled"))),"UPDATE STATUS","OK")))))))))</f>
        <v>LATE RECEIPT</v>
      </c>
    </row>
    <row r="16">
      <c r="A16" s="1" t="s">
        <v>52</v>
      </c>
      <c r="B16" s="1" t="s">
        <v>53</v>
      </c>
      <c r="C16" s="1" t="s">
        <v>54</v>
      </c>
      <c r="D16" s="1" t="s">
        <v>55</v>
      </c>
      <c r="E16" s="2">
        <v>46300.0</v>
      </c>
      <c r="F16" s="2">
        <v>46330.0</v>
      </c>
      <c r="G16" s="1" t="s">
        <v>22</v>
      </c>
      <c r="H16" s="2">
        <v>5000.0</v>
      </c>
      <c r="I16" s="2">
        <v>0.18</v>
      </c>
      <c r="J16" s="2">
        <v>95.0</v>
      </c>
      <c r="K16" s="2">
        <v>0.0</v>
      </c>
      <c r="L16" s="2">
        <v>0.0</v>
      </c>
      <c r="M16" s="2">
        <v>0.0</v>
      </c>
      <c r="N16" s="2">
        <v>0.0</v>
      </c>
      <c r="O16" s="1" t="s">
        <v>56</v>
      </c>
      <c r="P16" s="2">
        <v>46325.0</v>
      </c>
      <c r="Q16" s="1">
        <f t="shared" si="1"/>
        <v>995</v>
      </c>
      <c r="R16" s="1">
        <f t="shared" si="2"/>
        <v>5000</v>
      </c>
      <c r="S16" s="1">
        <f t="shared" si="3"/>
        <v>0</v>
      </c>
      <c r="T16" s="1" t="str">
        <f t="shared" si="4"/>
        <v>ACTION OVERDUE</v>
      </c>
    </row>
    <row r="17">
      <c r="A17" s="1" t="s">
        <v>57</v>
      </c>
      <c r="B17" s="1" t="s">
        <v>58</v>
      </c>
      <c r="C17" s="1" t="s">
        <v>59</v>
      </c>
      <c r="D17" s="1" t="s">
        <v>50</v>
      </c>
      <c r="E17" s="2">
        <v>46280.0</v>
      </c>
      <c r="F17" s="2">
        <v>46310.0</v>
      </c>
      <c r="G17" s="1" t="s">
        <v>24</v>
      </c>
      <c r="H17" s="2">
        <v>80.0</v>
      </c>
      <c r="I17" s="2">
        <v>34.5</v>
      </c>
      <c r="J17" s="2">
        <v>75.0</v>
      </c>
      <c r="K17" s="2">
        <v>220.8</v>
      </c>
      <c r="L17" s="2">
        <v>80.0</v>
      </c>
      <c r="M17" s="2">
        <v>3055.8</v>
      </c>
      <c r="N17" s="2">
        <v>3055.8</v>
      </c>
      <c r="O17" s="1" t="s">
        <v>60</v>
      </c>
      <c r="P17" s="2">
        <v>46320.0</v>
      </c>
      <c r="Q17" s="1">
        <f t="shared" si="1"/>
        <v>3055.8</v>
      </c>
      <c r="R17" s="1">
        <f t="shared" si="2"/>
        <v>0</v>
      </c>
      <c r="S17" s="1">
        <f t="shared" si="3"/>
        <v>0</v>
      </c>
      <c r="T17" s="1" t="str">
        <f t="shared" si="4"/>
        <v>OK</v>
      </c>
    </row>
    <row r="18">
      <c r="A18" s="1" t="s">
        <v>61</v>
      </c>
      <c r="B18" s="1" t="s">
        <v>62</v>
      </c>
      <c r="C18" s="1" t="s">
        <v>63</v>
      </c>
      <c r="D18" s="1" t="s">
        <v>64</v>
      </c>
      <c r="E18" s="2">
        <v>46315.0</v>
      </c>
      <c r="F18" s="2">
        <v>46340.0</v>
      </c>
      <c r="G18" s="1" t="s">
        <v>21</v>
      </c>
      <c r="H18" s="2">
        <v>20.0</v>
      </c>
      <c r="I18" s="2">
        <v>48.5</v>
      </c>
      <c r="J18" s="2">
        <v>0.0</v>
      </c>
      <c r="K18" s="2">
        <v>77.6</v>
      </c>
      <c r="L18" s="2">
        <v>0.0</v>
      </c>
      <c r="M18" s="2">
        <v>0.0</v>
      </c>
      <c r="N18" s="2">
        <v>0.0</v>
      </c>
      <c r="O18" s="1" t="s">
        <v>65</v>
      </c>
      <c r="P18" s="2">
        <v>46328.0</v>
      </c>
      <c r="Q18" s="1">
        <f t="shared" si="1"/>
        <v>1047.6</v>
      </c>
      <c r="R18" s="1">
        <f t="shared" si="2"/>
        <v>20</v>
      </c>
      <c r="S18" s="1">
        <f t="shared" si="3"/>
        <v>0</v>
      </c>
      <c r="T18" s="1" t="str">
        <f t="shared" si="4"/>
        <v>OK</v>
      </c>
    </row>
    <row r="19">
      <c r="A19" s="1" t="s">
        <v>66</v>
      </c>
      <c r="B19" s="1" t="s">
        <v>67</v>
      </c>
      <c r="C19" s="1" t="s">
        <v>68</v>
      </c>
      <c r="D19" s="1" t="s">
        <v>55</v>
      </c>
      <c r="E19" s="2">
        <v>46270.0</v>
      </c>
      <c r="F19" s="2">
        <v>46300.0</v>
      </c>
      <c r="G19" s="1" t="s">
        <v>23</v>
      </c>
      <c r="H19" s="2">
        <v>4.0</v>
      </c>
      <c r="I19" s="2">
        <v>1250.0</v>
      </c>
      <c r="J19" s="2">
        <v>400.0</v>
      </c>
      <c r="K19" s="2">
        <v>432.0</v>
      </c>
      <c r="L19" s="2">
        <v>2.0</v>
      </c>
      <c r="M19" s="2">
        <v>2916.0</v>
      </c>
      <c r="N19" s="2">
        <v>0.0</v>
      </c>
      <c r="O19" s="1" t="s">
        <v>69</v>
      </c>
      <c r="P19" s="2">
        <v>46322.0</v>
      </c>
      <c r="Q19" s="1">
        <f t="shared" si="1"/>
        <v>5832</v>
      </c>
      <c r="R19" s="1">
        <f t="shared" si="2"/>
        <v>2</v>
      </c>
      <c r="S19" s="1">
        <f t="shared" si="3"/>
        <v>2916</v>
      </c>
      <c r="T19" s="1" t="str">
        <f t="shared" si="4"/>
        <v>LATE RECEIPT</v>
      </c>
    </row>
    <row r="20">
      <c r="A20" s="1" t="s">
        <v>70</v>
      </c>
      <c r="B20" s="1" t="s">
        <v>71</v>
      </c>
      <c r="C20" s="1" t="s">
        <v>72</v>
      </c>
      <c r="D20" s="1" t="s">
        <v>64</v>
      </c>
      <c r="E20" s="2">
        <v>46295.0</v>
      </c>
      <c r="F20" s="2">
        <v>46318.0</v>
      </c>
      <c r="G20" s="1" t="s">
        <v>24</v>
      </c>
      <c r="H20" s="2">
        <v>12.0</v>
      </c>
      <c r="I20" s="2">
        <v>89.0</v>
      </c>
      <c r="J20" s="2">
        <v>40.0</v>
      </c>
      <c r="K20" s="2">
        <v>88.64</v>
      </c>
      <c r="L20" s="2">
        <v>12.0</v>
      </c>
      <c r="M20" s="2">
        <v>1300.0</v>
      </c>
      <c r="N20" s="2">
        <v>1000.0</v>
      </c>
      <c r="O20" s="1" t="s">
        <v>73</v>
      </c>
      <c r="P20" s="2">
        <v>46328.0</v>
      </c>
      <c r="Q20" s="1">
        <f t="shared" si="1"/>
        <v>1196.64</v>
      </c>
      <c r="R20" s="1">
        <f t="shared" si="2"/>
        <v>0</v>
      </c>
      <c r="S20" s="1">
        <f t="shared" si="3"/>
        <v>300</v>
      </c>
      <c r="T20" s="1" t="str">
        <f t="shared" si="4"/>
        <v>INVOICE &gt; PO</v>
      </c>
    </row>
    <row r="21">
      <c r="A21" s="1" t="s">
        <v>74</v>
      </c>
      <c r="B21" s="1" t="s">
        <v>75</v>
      </c>
      <c r="C21" s="1" t="s">
        <v>76</v>
      </c>
      <c r="D21" s="1" t="s">
        <v>50</v>
      </c>
      <c r="E21" s="2">
        <v>46305.0</v>
      </c>
      <c r="F21" s="2">
        <v>46326.0</v>
      </c>
      <c r="G21" s="1" t="s">
        <v>22</v>
      </c>
      <c r="H21" s="2">
        <v>1.0</v>
      </c>
      <c r="I21" s="2">
        <v>2200.0</v>
      </c>
      <c r="J21" s="2">
        <v>0.0</v>
      </c>
      <c r="K21" s="2">
        <v>0.0</v>
      </c>
      <c r="L21" s="2">
        <v>0.0</v>
      </c>
      <c r="M21" s="2">
        <v>0.0</v>
      </c>
      <c r="N21" s="2">
        <v>0.0</v>
      </c>
      <c r="O21" s="1" t="s">
        <v>77</v>
      </c>
      <c r="P21" s="2">
        <v>46326.0</v>
      </c>
      <c r="Q21" s="1">
        <f t="shared" si="1"/>
        <v>2200</v>
      </c>
      <c r="R21" s="1">
        <f t="shared" si="2"/>
        <v>1</v>
      </c>
      <c r="S21" s="1">
        <f t="shared" si="3"/>
        <v>0</v>
      </c>
      <c r="T21" s="1" t="str">
        <f t="shared" si="4"/>
        <v>LATE RECEIPT</v>
      </c>
    </row>
    <row r="22">
      <c r="A22" s="1" t="s">
        <v>78</v>
      </c>
      <c r="B22" s="1" t="s">
        <v>79</v>
      </c>
      <c r="C22" s="1" t="s">
        <v>80</v>
      </c>
      <c r="D22" s="1" t="s">
        <v>64</v>
      </c>
      <c r="E22" s="2">
        <v>46301.0</v>
      </c>
      <c r="F22" s="2">
        <v>46308.0</v>
      </c>
      <c r="G22" s="1" t="s">
        <v>25</v>
      </c>
      <c r="H22" s="2">
        <v>1.0</v>
      </c>
      <c r="I22" s="2">
        <v>850.0</v>
      </c>
      <c r="J22" s="2">
        <v>0.0</v>
      </c>
      <c r="K22" s="2">
        <v>0.0</v>
      </c>
      <c r="L22" s="2">
        <v>0.0</v>
      </c>
      <c r="M22" s="2">
        <v>0.0</v>
      </c>
      <c r="N22" s="2">
        <v>0.0</v>
      </c>
      <c r="O22" s="1" t="s">
        <v>81</v>
      </c>
      <c r="P22" s="2">
        <v>46309.0</v>
      </c>
      <c r="Q22" s="1">
        <f t="shared" si="1"/>
        <v>0</v>
      </c>
      <c r="R22" s="1">
        <f t="shared" si="2"/>
        <v>0</v>
      </c>
      <c r="S22" s="1">
        <f t="shared" si="3"/>
        <v>0</v>
      </c>
      <c r="T22" s="1" t="str">
        <f t="shared" si="4"/>
        <v>Cancelled</v>
      </c>
    </row>
    <row r="23">
      <c r="A23" s="1" t="s">
        <v>82</v>
      </c>
      <c r="B23" s="1" t="s">
        <v>83</v>
      </c>
      <c r="C23" s="1" t="s">
        <v>84</v>
      </c>
      <c r="D23" s="1" t="s">
        <v>55</v>
      </c>
      <c r="E23" s="2">
        <v>46312.0</v>
      </c>
      <c r="F23" s="2">
        <v>46332.0</v>
      </c>
      <c r="G23" s="1" t="s">
        <v>23</v>
      </c>
      <c r="H23" s="2">
        <v>300.0</v>
      </c>
      <c r="I23" s="2">
        <v>0.65</v>
      </c>
      <c r="J23" s="2">
        <v>25.0</v>
      </c>
      <c r="K23" s="2">
        <v>17.6</v>
      </c>
      <c r="L23" s="2">
        <v>350.0</v>
      </c>
      <c r="M23" s="2">
        <v>237.6</v>
      </c>
      <c r="N23" s="2">
        <v>237.6</v>
      </c>
      <c r="O23" s="1" t="s">
        <v>85</v>
      </c>
      <c r="P23" s="2">
        <v>46330.0</v>
      </c>
      <c r="Q23" s="1">
        <f t="shared" si="1"/>
        <v>237.6</v>
      </c>
      <c r="R23" s="1">
        <f t="shared" si="2"/>
        <v>0</v>
      </c>
      <c r="S23" s="1">
        <f t="shared" si="3"/>
        <v>0</v>
      </c>
      <c r="T23" s="1" t="str">
        <f t="shared" si="4"/>
        <v>OVER-RECEIVED</v>
      </c>
    </row>
    <row r="24">
      <c r="A24" s="1" t="s">
        <v>86</v>
      </c>
      <c r="B24" s="1" t="s">
        <v>87</v>
      </c>
      <c r="C24" s="1" t="s">
        <v>88</v>
      </c>
      <c r="D24" s="1" t="s">
        <v>64</v>
      </c>
      <c r="E24" s="2">
        <v>46318.0</v>
      </c>
      <c r="F24" s="2">
        <v>46345.0</v>
      </c>
      <c r="G24" s="1" t="s">
        <v>22</v>
      </c>
      <c r="H24" s="2">
        <v>5.0</v>
      </c>
      <c r="I24" s="2">
        <v>980.0</v>
      </c>
      <c r="J24" s="2">
        <v>60.0</v>
      </c>
      <c r="K24" s="2">
        <v>396.8</v>
      </c>
      <c r="L24" s="2">
        <v>0.0</v>
      </c>
      <c r="M24" s="2">
        <v>5356.8</v>
      </c>
      <c r="N24" s="2">
        <v>5500.0</v>
      </c>
      <c r="O24" s="1" t="s">
        <v>89</v>
      </c>
      <c r="P24" s="2">
        <v>46329.0</v>
      </c>
      <c r="Q24" s="1">
        <f t="shared" si="1"/>
        <v>5356.8</v>
      </c>
      <c r="R24" s="1">
        <f t="shared" si="2"/>
        <v>5</v>
      </c>
      <c r="S24" s="1">
        <f t="shared" si="3"/>
        <v>0</v>
      </c>
      <c r="T24" s="1" t="str">
        <f t="shared" si="4"/>
        <v>OVERPAID</v>
      </c>
    </row>
    <row r="25">
      <c r="Q25" s="1">
        <f t="shared" si="1"/>
        <v>0</v>
      </c>
      <c r="R25" s="1">
        <f t="shared" si="2"/>
        <v>0</v>
      </c>
      <c r="S25" s="1">
        <f t="shared" si="3"/>
        <v>0</v>
      </c>
      <c r="T25" s="1" t="str">
        <f t="shared" si="4"/>
        <v>UNUSED</v>
      </c>
    </row>
    <row r="26">
      <c r="Q26" s="1">
        <f t="shared" si="1"/>
        <v>0</v>
      </c>
      <c r="R26" s="1">
        <f t="shared" si="2"/>
        <v>0</v>
      </c>
      <c r="S26" s="1">
        <f t="shared" si="3"/>
        <v>0</v>
      </c>
      <c r="T26" s="1" t="str">
        <f t="shared" si="4"/>
        <v>UNUSED</v>
      </c>
    </row>
  </sheetData>
  <drawing r:id="rId1"/>
</worksheet>
</file>